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925" activeTab="0"/>
  </bookViews>
  <sheets>
    <sheet name="EFnc" sheetId="1" r:id="rId1"/>
  </sheets>
  <definedNames>
    <definedName name="_xlfn.COUNTIFS" hidden="1">#NAME?</definedName>
    <definedName name="BufferTbins">#REF!</definedName>
    <definedName name="ClimateLookup">#REF!</definedName>
  </definedNames>
  <calcPr fullCalcOnLoad="1"/>
</workbook>
</file>

<file path=xl/comments1.xml><?xml version="1.0" encoding="utf-8"?>
<comments xmlns="http://schemas.openxmlformats.org/spreadsheetml/2006/main">
  <authors>
    <author>Ben Larson</author>
    <author>Dave Kresta</author>
  </authors>
  <commentList>
    <comment ref="B10" authorId="0">
      <text>
        <r>
          <rPr>
            <b/>
            <sz val="8"/>
            <rFont val="Tahoma"/>
            <family val="2"/>
          </rPr>
          <t>Ben Larson:</t>
        </r>
        <r>
          <rPr>
            <sz val="8"/>
            <rFont val="Tahoma"/>
            <family val="2"/>
          </rPr>
          <t xml:space="preserve">
Enter temperature at which compressor stops running. See Appendix E of Northern Climate Spec for test procedure.</t>
        </r>
      </text>
    </comment>
    <comment ref="B9" authorId="0">
      <text>
        <r>
          <rPr>
            <b/>
            <sz val="8"/>
            <rFont val="Tahoma"/>
            <family val="2"/>
          </rPr>
          <t>Ben Larson:</t>
        </r>
        <r>
          <rPr>
            <sz val="8"/>
            <rFont val="Tahoma"/>
            <family val="2"/>
          </rPr>
          <t xml:space="preserve">
Enter tank UA observed from EF67 test in Btu/hrF 
</t>
        </r>
      </text>
    </comment>
    <comment ref="M11" authorId="0">
      <text>
        <r>
          <rPr>
            <b/>
            <sz val="8"/>
            <rFont val="Tahoma"/>
            <family val="0"/>
          </rPr>
          <t>Ben Larson:</t>
        </r>
        <r>
          <rPr>
            <sz val="8"/>
            <rFont val="Tahoma"/>
            <family val="0"/>
          </rPr>
          <t xml:space="preserve">
Recovery efficiency of resistance element per DOE test standard</t>
        </r>
      </text>
    </comment>
    <comment ref="M8" authorId="0">
      <text>
        <r>
          <rPr>
            <b/>
            <sz val="8"/>
            <rFont val="Tahoma"/>
            <family val="0"/>
          </rPr>
          <t>Ben Larson:</t>
        </r>
        <r>
          <rPr>
            <sz val="8"/>
            <rFont val="Tahoma"/>
            <family val="0"/>
          </rPr>
          <t xml:space="preserve">
density at 135F</t>
        </r>
      </text>
    </comment>
    <comment ref="M9" authorId="0">
      <text>
        <r>
          <rPr>
            <b/>
            <sz val="8"/>
            <rFont val="Tahoma"/>
            <family val="0"/>
          </rPr>
          <t>Ben Larson:</t>
        </r>
        <r>
          <rPr>
            <sz val="8"/>
            <rFont val="Tahoma"/>
            <family val="0"/>
          </rPr>
          <t xml:space="preserve">
heat capacity at 96.5F</t>
        </r>
      </text>
    </comment>
    <comment ref="A6" authorId="1">
      <text>
        <r>
          <rPr>
            <b/>
            <sz val="9"/>
            <rFont val="Tahoma"/>
            <family val="2"/>
          </rPr>
          <t>Dave Kresta:</t>
        </r>
        <r>
          <rPr>
            <sz val="9"/>
            <rFont val="Tahoma"/>
            <family val="2"/>
          </rPr>
          <t xml:space="preserve">
See Appendix A and Appendix E of Northern Climate Specification for details on test procedures</t>
        </r>
      </text>
    </comment>
  </commentList>
</comments>
</file>

<file path=xl/sharedStrings.xml><?xml version="1.0" encoding="utf-8"?>
<sst xmlns="http://schemas.openxmlformats.org/spreadsheetml/2006/main" count="31" uniqueCount="31">
  <si>
    <t>EF</t>
  </si>
  <si>
    <t>Tdb Bin</t>
  </si>
  <si>
    <t>f</t>
  </si>
  <si>
    <t>Compressor Cutoff</t>
  </si>
  <si>
    <t>Energy Factor Calculator</t>
  </si>
  <si>
    <t>Northern Climate Heat Pump Water Heater</t>
  </si>
  <si>
    <t>m50-&gt;67</t>
  </si>
  <si>
    <t>Days</t>
  </si>
  <si>
    <t>GPD</t>
  </si>
  <si>
    <t>rho135 lbs/gal</t>
  </si>
  <si>
    <t>Cp 96.5 Btu/lbF</t>
  </si>
  <si>
    <t>hrs/day</t>
  </si>
  <si>
    <t>Constants:</t>
  </si>
  <si>
    <t>T inlet wtr F</t>
  </si>
  <si>
    <t>Tank Set Point F</t>
  </si>
  <si>
    <t>mass per day</t>
  </si>
  <si>
    <t>eta element</t>
  </si>
  <si>
    <t>Qwtr per day</t>
  </si>
  <si>
    <t>Wtr dT</t>
  </si>
  <si>
    <t>UA</t>
  </si>
  <si>
    <t>Intermediate Values:</t>
  </si>
  <si>
    <t>Enter Test Results:</t>
  </si>
  <si>
    <t>Calculations:</t>
  </si>
  <si>
    <r>
      <t>EF</t>
    </r>
    <r>
      <rPr>
        <i/>
        <vertAlign val="subscript"/>
        <sz val="11"/>
        <color indexed="8"/>
        <rFont val="Calibri"/>
        <family val="2"/>
      </rPr>
      <t>67</t>
    </r>
  </si>
  <si>
    <r>
      <t>EF</t>
    </r>
    <r>
      <rPr>
        <i/>
        <vertAlign val="subscript"/>
        <sz val="11"/>
        <color indexed="8"/>
        <rFont val="Calibri"/>
        <family val="2"/>
      </rPr>
      <t>50</t>
    </r>
  </si>
  <si>
    <t>Calculated Northern Climate EF:</t>
  </si>
  <si>
    <t>Version 1.0</t>
  </si>
  <si>
    <t>Produced by:</t>
  </si>
  <si>
    <t xml:space="preserve">Ken Eklund, WSU Energy Program </t>
  </si>
  <si>
    <t xml:space="preserve">Chiltrix CX34 </t>
  </si>
  <si>
    <t>www.chiltrix.com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</si>
</sst>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"/>
    <numFmt numFmtId="167" formatCode="0.0000"/>
    <numFmt numFmtId="168" formatCode="0.0000000"/>
    <numFmt numFmtId="169" formatCode="0.00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i/>
      <vertAlign val="sub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9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9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23"/>
      <name val="Calibri"/>
      <family val="2"/>
    </font>
    <font>
      <i/>
      <sz val="11"/>
      <color indexed="8"/>
      <name val="Calibri"/>
      <family val="2"/>
    </font>
    <font>
      <i/>
      <sz val="10"/>
      <color indexed="23"/>
      <name val="Calibri"/>
      <family val="2"/>
    </font>
    <font>
      <b/>
      <sz val="2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9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9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color theme="0" tint="-0.4999699890613556"/>
      <name val="Calibri"/>
      <family val="2"/>
    </font>
    <font>
      <i/>
      <sz val="11"/>
      <color theme="1"/>
      <name val="Calibri"/>
      <family val="2"/>
    </font>
    <font>
      <i/>
      <sz val="10"/>
      <color theme="0" tint="-0.4999699890613556"/>
      <name val="Calibri"/>
      <family val="2"/>
    </font>
    <font>
      <i/>
      <sz val="11"/>
      <color theme="0" tint="-0.4999699890613556"/>
      <name val="Calibri"/>
      <family val="2"/>
    </font>
    <font>
      <b/>
      <sz val="26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47" fillId="0" borderId="0" xfId="0" applyFont="1" applyAlignment="1">
      <alignment horizontal="right"/>
    </xf>
    <xf numFmtId="0" fontId="49" fillId="0" borderId="0" xfId="0" applyFont="1" applyAlignment="1">
      <alignment/>
    </xf>
    <xf numFmtId="15" fontId="50" fillId="0" borderId="0" xfId="0" applyNumberFormat="1" applyFont="1" applyAlignment="1">
      <alignment/>
    </xf>
    <xf numFmtId="0" fontId="51" fillId="0" borderId="0" xfId="0" applyFont="1" applyAlignment="1">
      <alignment/>
    </xf>
    <xf numFmtId="165" fontId="51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33" borderId="0" xfId="0" applyFill="1" applyAlignment="1">
      <alignment/>
    </xf>
    <xf numFmtId="0" fontId="51" fillId="33" borderId="0" xfId="0" applyFont="1" applyFill="1" applyAlignment="1">
      <alignment/>
    </xf>
    <xf numFmtId="0" fontId="49" fillId="0" borderId="12" xfId="0" applyFont="1" applyBorder="1" applyAlignment="1">
      <alignment horizontal="left"/>
    </xf>
    <xf numFmtId="0" fontId="0" fillId="0" borderId="11" xfId="0" applyBorder="1" applyAlignment="1">
      <alignment/>
    </xf>
    <xf numFmtId="0" fontId="52" fillId="0" borderId="0" xfId="0" applyFont="1" applyBorder="1" applyAlignment="1">
      <alignment horizontal="left"/>
    </xf>
    <xf numFmtId="0" fontId="0" fillId="0" borderId="13" xfId="0" applyBorder="1" applyAlignment="1">
      <alignment/>
    </xf>
    <xf numFmtId="0" fontId="52" fillId="0" borderId="14" xfId="0" applyFont="1" applyBorder="1" applyAlignment="1">
      <alignment horizontal="left"/>
    </xf>
    <xf numFmtId="0" fontId="0" fillId="0" borderId="15" xfId="0" applyBorder="1" applyAlignment="1">
      <alignment/>
    </xf>
    <xf numFmtId="0" fontId="47" fillId="0" borderId="12" xfId="0" applyFont="1" applyFill="1" applyBorder="1" applyAlignment="1">
      <alignment/>
    </xf>
    <xf numFmtId="0" fontId="0" fillId="10" borderId="16" xfId="0" applyFill="1" applyBorder="1" applyAlignment="1">
      <alignment horizontal="center"/>
    </xf>
    <xf numFmtId="0" fontId="0" fillId="10" borderId="17" xfId="0" applyFill="1" applyBorder="1" applyAlignment="1">
      <alignment horizontal="center"/>
    </xf>
    <xf numFmtId="0" fontId="53" fillId="33" borderId="0" xfId="0" applyFont="1" applyFill="1" applyAlignment="1">
      <alignment/>
    </xf>
    <xf numFmtId="0" fontId="53" fillId="33" borderId="0" xfId="0" applyFont="1" applyFill="1" applyAlignment="1">
      <alignment horizontal="right"/>
    </xf>
    <xf numFmtId="165" fontId="53" fillId="33" borderId="0" xfId="0" applyNumberFormat="1" applyFont="1" applyFill="1" applyAlignment="1">
      <alignment/>
    </xf>
    <xf numFmtId="0" fontId="54" fillId="33" borderId="0" xfId="0" applyFont="1" applyFill="1" applyAlignment="1">
      <alignment/>
    </xf>
    <xf numFmtId="0" fontId="54" fillId="33" borderId="18" xfId="0" applyFont="1" applyFill="1" applyBorder="1" applyAlignment="1">
      <alignment/>
    </xf>
    <xf numFmtId="0" fontId="54" fillId="33" borderId="18" xfId="0" applyFont="1" applyFill="1" applyBorder="1" applyAlignment="1">
      <alignment horizontal="center"/>
    </xf>
    <xf numFmtId="167" fontId="54" fillId="33" borderId="18" xfId="0" applyNumberFormat="1" applyFont="1" applyFill="1" applyBorder="1" applyAlignment="1">
      <alignment/>
    </xf>
    <xf numFmtId="1" fontId="54" fillId="33" borderId="18" xfId="0" applyNumberFormat="1" applyFont="1" applyFill="1" applyBorder="1" applyAlignment="1">
      <alignment/>
    </xf>
    <xf numFmtId="1" fontId="54" fillId="33" borderId="18" xfId="0" applyNumberFormat="1" applyFont="1" applyFill="1" applyBorder="1" applyAlignment="1">
      <alignment horizontal="center"/>
    </xf>
    <xf numFmtId="165" fontId="54" fillId="33" borderId="18" xfId="0" applyNumberFormat="1" applyFont="1" applyFill="1" applyBorder="1" applyAlignment="1">
      <alignment horizontal="center"/>
    </xf>
    <xf numFmtId="2" fontId="54" fillId="33" borderId="18" xfId="0" applyNumberFormat="1" applyFont="1" applyFill="1" applyBorder="1" applyAlignment="1">
      <alignment horizontal="center"/>
    </xf>
    <xf numFmtId="2" fontId="55" fillId="34" borderId="19" xfId="0" applyNumberFormat="1" applyFont="1" applyFill="1" applyBorder="1" applyAlignment="1">
      <alignment horizontal="center" vertical="center"/>
    </xf>
    <xf numFmtId="2" fontId="55" fillId="34" borderId="0" xfId="0" applyNumberFormat="1" applyFont="1" applyFill="1" applyBorder="1" applyAlignment="1">
      <alignment horizontal="center" vertical="center"/>
    </xf>
    <xf numFmtId="2" fontId="55" fillId="34" borderId="13" xfId="0" applyNumberFormat="1" applyFont="1" applyFill="1" applyBorder="1" applyAlignment="1">
      <alignment horizontal="center" vertical="center"/>
    </xf>
    <xf numFmtId="2" fontId="55" fillId="34" borderId="20" xfId="0" applyNumberFormat="1" applyFont="1" applyFill="1" applyBorder="1" applyAlignment="1">
      <alignment horizontal="center" vertical="center"/>
    </xf>
    <xf numFmtId="2" fontId="55" fillId="34" borderId="14" xfId="0" applyNumberFormat="1" applyFont="1" applyFill="1" applyBorder="1" applyAlignment="1">
      <alignment horizontal="center" vertical="center"/>
    </xf>
    <xf numFmtId="2" fontId="55" fillId="34" borderId="15" xfId="0" applyNumberFormat="1" applyFont="1" applyFill="1" applyBorder="1" applyAlignment="1">
      <alignment horizontal="center" vertical="center"/>
    </xf>
    <xf numFmtId="0" fontId="41" fillId="0" borderId="0" xfId="53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hiltrix.com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7"/>
  <sheetViews>
    <sheetView tabSelected="1" zoomScalePageLayoutView="0" workbookViewId="0" topLeftCell="A4">
      <selection activeCell="D39" sqref="D39"/>
    </sheetView>
  </sheetViews>
  <sheetFormatPr defaultColWidth="9.140625" defaultRowHeight="15"/>
  <cols>
    <col min="1" max="1" width="11.28125" style="0" customWidth="1"/>
    <col min="3" max="3" width="10.57421875" style="0" bestFit="1" customWidth="1"/>
    <col min="7" max="7" width="11.140625" style="0" customWidth="1"/>
    <col min="13" max="13" width="14.8515625" style="0" customWidth="1"/>
  </cols>
  <sheetData>
    <row r="1" spans="1:28" ht="15.75">
      <c r="A1" s="4" t="s">
        <v>5</v>
      </c>
      <c r="M1" s="25"/>
      <c r="N1" s="25"/>
      <c r="O1" s="25"/>
      <c r="P1" s="25"/>
      <c r="Q1" s="25"/>
      <c r="R1" s="25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5.75">
      <c r="A2" s="4" t="s">
        <v>4</v>
      </c>
      <c r="M2" s="25"/>
      <c r="N2" s="25"/>
      <c r="O2" s="25"/>
      <c r="P2" s="25"/>
      <c r="Q2" s="25"/>
      <c r="R2" s="25"/>
      <c r="S2" s="11"/>
      <c r="T2" s="11"/>
      <c r="U2" s="11"/>
      <c r="V2" s="11"/>
      <c r="W2" s="11"/>
      <c r="X2" s="11"/>
      <c r="Y2" s="11"/>
      <c r="Z2" s="11"/>
      <c r="AA2" s="11"/>
      <c r="AB2" s="11"/>
    </row>
    <row r="3" spans="1:28" ht="15.75">
      <c r="A3" s="4" t="s">
        <v>26</v>
      </c>
      <c r="M3" s="25"/>
      <c r="N3" s="25"/>
      <c r="O3" s="25"/>
      <c r="P3" s="25"/>
      <c r="Q3" s="25"/>
      <c r="R3" s="25"/>
      <c r="S3" s="11"/>
      <c r="T3" s="11"/>
      <c r="U3" s="11"/>
      <c r="V3" s="11"/>
      <c r="W3" s="11"/>
      <c r="X3" s="11"/>
      <c r="Y3" s="11"/>
      <c r="Z3" s="11"/>
      <c r="AA3" s="11"/>
      <c r="AB3" s="11"/>
    </row>
    <row r="4" spans="1:28" ht="15.75">
      <c r="A4" s="5"/>
      <c r="M4" s="26" t="s">
        <v>12</v>
      </c>
      <c r="N4" s="26"/>
      <c r="O4" s="25"/>
      <c r="P4" s="25"/>
      <c r="Q4" s="25"/>
      <c r="R4" s="25"/>
      <c r="S4" s="11"/>
      <c r="T4" s="11"/>
      <c r="U4" s="11"/>
      <c r="V4" s="11"/>
      <c r="W4" s="11"/>
      <c r="X4" s="11"/>
      <c r="Y4" s="11"/>
      <c r="Z4" s="11"/>
      <c r="AA4" s="11"/>
      <c r="AB4" s="11"/>
    </row>
    <row r="5" spans="1:28" ht="16.5" thickBot="1">
      <c r="A5" s="5" t="s">
        <v>29</v>
      </c>
      <c r="C5" s="39" t="s">
        <v>30</v>
      </c>
      <c r="M5" s="27" t="s">
        <v>14</v>
      </c>
      <c r="N5" s="26">
        <v>135</v>
      </c>
      <c r="O5" s="25"/>
      <c r="P5" s="25"/>
      <c r="Q5" s="25"/>
      <c r="R5" s="25"/>
      <c r="S5" s="11"/>
      <c r="T5" s="11"/>
      <c r="U5" s="11"/>
      <c r="V5" s="11"/>
      <c r="W5" s="11"/>
      <c r="X5" s="11"/>
      <c r="Y5" s="11"/>
      <c r="Z5" s="11"/>
      <c r="AA5" s="11"/>
      <c r="AB5" s="11"/>
    </row>
    <row r="6" spans="1:28" ht="15.75">
      <c r="A6" s="13" t="s">
        <v>21</v>
      </c>
      <c r="B6" s="8"/>
      <c r="C6" s="14"/>
      <c r="E6" s="19" t="s">
        <v>25</v>
      </c>
      <c r="F6" s="9"/>
      <c r="G6" s="10"/>
      <c r="M6" s="26" t="s">
        <v>13</v>
      </c>
      <c r="N6" s="26">
        <v>50</v>
      </c>
      <c r="O6" s="25"/>
      <c r="P6" s="25"/>
      <c r="Q6" s="25"/>
      <c r="R6" s="25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20.25" customHeight="1">
      <c r="A7" s="20">
        <v>3.28</v>
      </c>
      <c r="B7" s="15" t="s">
        <v>23</v>
      </c>
      <c r="C7" s="16"/>
      <c r="E7" s="33">
        <f>SUMPRODUCT($O21:$O30,P21:P30)</f>
        <v>3.1359951651893625</v>
      </c>
      <c r="F7" s="34"/>
      <c r="G7" s="35"/>
      <c r="M7" s="26" t="s">
        <v>8</v>
      </c>
      <c r="N7" s="26">
        <v>64</v>
      </c>
      <c r="O7" s="25"/>
      <c r="P7" s="25"/>
      <c r="Q7" s="25"/>
      <c r="R7" s="25"/>
      <c r="S7" s="11"/>
      <c r="T7" s="11"/>
      <c r="U7" s="11"/>
      <c r="V7" s="11"/>
      <c r="W7" s="11"/>
      <c r="X7" s="11"/>
      <c r="Y7" s="11"/>
      <c r="Z7" s="11"/>
      <c r="AA7" s="11"/>
      <c r="AB7" s="11"/>
    </row>
    <row r="8" spans="1:28" ht="18">
      <c r="A8" s="20">
        <v>3.07</v>
      </c>
      <c r="B8" s="15" t="s">
        <v>24</v>
      </c>
      <c r="C8" s="16"/>
      <c r="E8" s="33"/>
      <c r="F8" s="34"/>
      <c r="G8" s="35"/>
      <c r="M8" s="26" t="s">
        <v>9</v>
      </c>
      <c r="N8" s="28">
        <v>8.203532576316</v>
      </c>
      <c r="O8" s="25"/>
      <c r="P8" s="25"/>
      <c r="Q8" s="25"/>
      <c r="R8" s="25"/>
      <c r="S8" s="11"/>
      <c r="T8" s="11"/>
      <c r="U8" s="11"/>
      <c r="V8" s="11"/>
      <c r="W8" s="11"/>
      <c r="X8" s="11"/>
      <c r="Y8" s="11"/>
      <c r="Z8" s="11"/>
      <c r="AA8" s="11"/>
      <c r="AB8" s="11"/>
    </row>
    <row r="9" spans="1:28" ht="15">
      <c r="A9" s="20">
        <v>4</v>
      </c>
      <c r="B9" s="15" t="s">
        <v>19</v>
      </c>
      <c r="C9" s="16"/>
      <c r="E9" s="33"/>
      <c r="F9" s="34"/>
      <c r="G9" s="35"/>
      <c r="M9" s="26" t="s">
        <v>10</v>
      </c>
      <c r="N9" s="28">
        <v>0.997899</v>
      </c>
      <c r="O9" s="25"/>
      <c r="P9" s="25"/>
      <c r="Q9" s="25"/>
      <c r="R9" s="25"/>
      <c r="S9" s="11"/>
      <c r="T9" s="11"/>
      <c r="U9" s="11"/>
      <c r="V9" s="11"/>
      <c r="W9" s="11"/>
      <c r="X9" s="11"/>
      <c r="Y9" s="11"/>
      <c r="Z9" s="11"/>
      <c r="AA9" s="11"/>
      <c r="AB9" s="11"/>
    </row>
    <row r="10" spans="1:28" ht="15.75" thickBot="1">
      <c r="A10" s="21">
        <v>32</v>
      </c>
      <c r="B10" s="17" t="s">
        <v>3</v>
      </c>
      <c r="C10" s="18"/>
      <c r="D10" s="3"/>
      <c r="E10" s="36"/>
      <c r="F10" s="37"/>
      <c r="G10" s="38"/>
      <c r="M10" s="26" t="s">
        <v>11</v>
      </c>
      <c r="N10" s="26">
        <v>24</v>
      </c>
      <c r="O10" s="25"/>
      <c r="P10" s="25"/>
      <c r="Q10" s="25"/>
      <c r="R10" s="25"/>
      <c r="S10" s="11"/>
      <c r="T10" s="11"/>
      <c r="U10" s="11"/>
      <c r="V10" s="11"/>
      <c r="W10" s="11"/>
      <c r="X10" s="11"/>
      <c r="Y10" s="11"/>
      <c r="Z10" s="11"/>
      <c r="AA10" s="11"/>
      <c r="AB10" s="11"/>
    </row>
    <row r="11" spans="9:28" s="6" customFormat="1" ht="15">
      <c r="I11" s="7"/>
      <c r="M11" s="26" t="s">
        <v>16</v>
      </c>
      <c r="N11" s="26">
        <v>0.98</v>
      </c>
      <c r="O11" s="22"/>
      <c r="P11" s="22"/>
      <c r="Q11" s="22"/>
      <c r="R11" s="22"/>
      <c r="S11" s="12"/>
      <c r="T11" s="12"/>
      <c r="U11" s="12"/>
      <c r="V11" s="12"/>
      <c r="W11" s="12"/>
      <c r="X11" s="12"/>
      <c r="Y11" s="12"/>
      <c r="Z11" s="12"/>
      <c r="AA11" s="12"/>
      <c r="AB11" s="12"/>
    </row>
    <row r="12" spans="3:28" ht="15">
      <c r="C12" s="6"/>
      <c r="D12" s="6"/>
      <c r="E12" s="6"/>
      <c r="G12" s="2"/>
      <c r="H12" s="2"/>
      <c r="I12" s="2"/>
      <c r="M12" s="26"/>
      <c r="N12" s="26"/>
      <c r="O12" s="25"/>
      <c r="P12" s="25"/>
      <c r="Q12" s="25"/>
      <c r="R12" s="25"/>
      <c r="S12" s="11"/>
      <c r="T12" s="11"/>
      <c r="U12" s="11"/>
      <c r="V12" s="11"/>
      <c r="W12" s="11"/>
      <c r="X12" s="11"/>
      <c r="Y12" s="11"/>
      <c r="Z12" s="11"/>
      <c r="AA12" s="11"/>
      <c r="AB12" s="11"/>
    </row>
    <row r="13" spans="13:28" ht="15">
      <c r="M13" s="26" t="s">
        <v>20</v>
      </c>
      <c r="N13" s="26"/>
      <c r="O13" s="25"/>
      <c r="P13" s="25"/>
      <c r="Q13" s="25"/>
      <c r="R13" s="25"/>
      <c r="S13" s="11"/>
      <c r="T13" s="11"/>
      <c r="U13" s="11"/>
      <c r="V13" s="11"/>
      <c r="W13" s="11"/>
      <c r="X13" s="11"/>
      <c r="Y13" s="11"/>
      <c r="Z13" s="11"/>
      <c r="AA13" s="11"/>
      <c r="AB13" s="11"/>
    </row>
    <row r="14" spans="2:28" ht="15">
      <c r="B14" s="6"/>
      <c r="C14" s="6"/>
      <c r="D14" s="6"/>
      <c r="M14" s="26" t="s">
        <v>18</v>
      </c>
      <c r="N14" s="26">
        <f>N5-N6</f>
        <v>85</v>
      </c>
      <c r="O14" s="25"/>
      <c r="P14" s="25"/>
      <c r="Q14" s="25"/>
      <c r="R14" s="25"/>
      <c r="S14" s="11"/>
      <c r="T14" s="11"/>
      <c r="U14" s="11"/>
      <c r="V14" s="11"/>
      <c r="W14" s="11"/>
      <c r="X14" s="11"/>
      <c r="Y14" s="11"/>
      <c r="Z14" s="11"/>
      <c r="AA14" s="11"/>
      <c r="AB14" s="11"/>
    </row>
    <row r="15" spans="1:28" ht="15">
      <c r="A15" t="s">
        <v>27</v>
      </c>
      <c r="M15" s="26" t="s">
        <v>15</v>
      </c>
      <c r="N15" s="29">
        <f>N7*N8</f>
        <v>525.026084884224</v>
      </c>
      <c r="O15" s="25"/>
      <c r="P15" s="25"/>
      <c r="Q15" s="25"/>
      <c r="R15" s="25"/>
      <c r="S15" s="11"/>
      <c r="T15" s="11"/>
      <c r="U15" s="11"/>
      <c r="V15" s="11"/>
      <c r="W15" s="11"/>
      <c r="X15" s="11"/>
      <c r="Y15" s="11"/>
      <c r="Z15" s="11"/>
      <c r="AA15" s="11"/>
      <c r="AB15" s="11"/>
    </row>
    <row r="16" spans="1:28" ht="15">
      <c r="A16" t="s">
        <v>28</v>
      </c>
      <c r="M16" s="26" t="s">
        <v>17</v>
      </c>
      <c r="N16" s="29">
        <f>($N$15*$N$9*$N$14)/$N$11</f>
        <v>45442.301461010204</v>
      </c>
      <c r="O16" s="25"/>
      <c r="P16" s="25"/>
      <c r="Q16" s="25"/>
      <c r="R16" s="25"/>
      <c r="S16" s="11"/>
      <c r="T16" s="11"/>
      <c r="U16" s="11"/>
      <c r="V16" s="11"/>
      <c r="W16" s="11"/>
      <c r="X16" s="11"/>
      <c r="Y16" s="11"/>
      <c r="Z16" s="11"/>
      <c r="AA16" s="11"/>
      <c r="AB16" s="11"/>
    </row>
    <row r="17" spans="13:28" ht="15">
      <c r="M17" s="25"/>
      <c r="N17" s="25"/>
      <c r="O17" s="25"/>
      <c r="P17" s="25"/>
      <c r="Q17" s="25"/>
      <c r="R17" s="25"/>
      <c r="S17" s="11"/>
      <c r="T17" s="11"/>
      <c r="U17" s="11"/>
      <c r="V17" s="11"/>
      <c r="W17" s="11"/>
      <c r="X17" s="11"/>
      <c r="Y17" s="11"/>
      <c r="Z17" s="11"/>
      <c r="AA17" s="11"/>
      <c r="AB17" s="11"/>
    </row>
    <row r="18" spans="13:28" ht="15">
      <c r="M18" s="25" t="s">
        <v>22</v>
      </c>
      <c r="N18" s="25"/>
      <c r="O18" s="25"/>
      <c r="P18" s="25"/>
      <c r="Q18" s="25"/>
      <c r="R18" s="25"/>
      <c r="S18" s="11"/>
      <c r="T18" s="11"/>
      <c r="U18" s="11"/>
      <c r="V18" s="11"/>
      <c r="W18" s="11"/>
      <c r="X18" s="11"/>
      <c r="Y18" s="11"/>
      <c r="Z18" s="11"/>
      <c r="AA18" s="11"/>
      <c r="AB18" s="11"/>
    </row>
    <row r="19" spans="13:28" ht="15">
      <c r="M19" s="23" t="s">
        <v>6</v>
      </c>
      <c r="N19" s="24">
        <f>(A7-A8)/(67-50)</f>
        <v>0.012352941176470586</v>
      </c>
      <c r="O19" s="25"/>
      <c r="P19" s="25"/>
      <c r="Q19" s="25"/>
      <c r="R19" s="25"/>
      <c r="S19" s="11"/>
      <c r="T19" s="11"/>
      <c r="U19" s="11"/>
      <c r="V19" s="11"/>
      <c r="W19" s="11"/>
      <c r="X19" s="11"/>
      <c r="Y19" s="11"/>
      <c r="Z19" s="11"/>
      <c r="AA19" s="11"/>
      <c r="AB19" s="11"/>
    </row>
    <row r="20" spans="13:28" ht="15">
      <c r="M20" s="27" t="s">
        <v>1</v>
      </c>
      <c r="N20" s="27" t="s">
        <v>7</v>
      </c>
      <c r="O20" s="27" t="s">
        <v>2</v>
      </c>
      <c r="P20" s="27" t="s">
        <v>0</v>
      </c>
      <c r="Q20" s="25"/>
      <c r="R20" s="25"/>
      <c r="S20" s="11"/>
      <c r="T20" s="11"/>
      <c r="U20" s="11"/>
      <c r="V20" s="11"/>
      <c r="W20" s="11"/>
      <c r="X20" s="11"/>
      <c r="Y20" s="11"/>
      <c r="Z20" s="11"/>
      <c r="AA20" s="11"/>
      <c r="AB20" s="11"/>
    </row>
    <row r="21" spans="13:28" ht="15">
      <c r="M21" s="27">
        <v>77</v>
      </c>
      <c r="N21" s="30">
        <v>7.583333333333333</v>
      </c>
      <c r="O21" s="31">
        <f>N21/365</f>
        <v>0.020776255707762557</v>
      </c>
      <c r="P21" s="32">
        <f aca="true" t="shared" si="0" ref="P21:P30">IF(A$10&gt;$M21,$N$16/(A$9*($N$5-$M21)*$N$10+$N$16),($M21-50)*N$19+A$8)</f>
        <v>3.4035294117647057</v>
      </c>
      <c r="Q21" s="25"/>
      <c r="R21" s="25"/>
      <c r="S21" s="11"/>
      <c r="T21" s="11"/>
      <c r="U21" s="11"/>
      <c r="V21" s="11"/>
      <c r="W21" s="11"/>
      <c r="X21" s="11"/>
      <c r="Y21" s="11"/>
      <c r="Z21" s="11"/>
      <c r="AA21" s="11"/>
      <c r="AB21" s="11"/>
    </row>
    <row r="22" spans="13:28" ht="15">
      <c r="M22" s="27">
        <v>72</v>
      </c>
      <c r="N22" s="30">
        <v>44.25</v>
      </c>
      <c r="O22" s="31">
        <f>N22/365</f>
        <v>0.12123287671232877</v>
      </c>
      <c r="P22" s="32">
        <f t="shared" si="0"/>
        <v>3.341764705882353</v>
      </c>
      <c r="Q22" s="25"/>
      <c r="R22" s="25"/>
      <c r="S22" s="11"/>
      <c r="T22" s="11"/>
      <c r="U22" s="11"/>
      <c r="V22" s="11"/>
      <c r="W22" s="11"/>
      <c r="X22" s="11"/>
      <c r="Y22" s="11"/>
      <c r="Z22" s="11"/>
      <c r="AA22" s="11"/>
      <c r="AB22" s="11"/>
    </row>
    <row r="23" spans="13:28" ht="15">
      <c r="M23" s="27">
        <v>67</v>
      </c>
      <c r="N23" s="30">
        <v>45.416666666666664</v>
      </c>
      <c r="O23" s="31">
        <f aca="true" t="shared" si="1" ref="O23:O29">N23/365</f>
        <v>0.12442922374429223</v>
      </c>
      <c r="P23" s="32">
        <f t="shared" si="0"/>
        <v>3.28</v>
      </c>
      <c r="Q23" s="25"/>
      <c r="R23" s="25"/>
      <c r="S23" s="11"/>
      <c r="T23" s="11"/>
      <c r="U23" s="11"/>
      <c r="V23" s="11"/>
      <c r="W23" s="11"/>
      <c r="X23" s="11"/>
      <c r="Y23" s="11"/>
      <c r="Z23" s="11"/>
      <c r="AA23" s="11"/>
      <c r="AB23" s="11"/>
    </row>
    <row r="24" spans="13:28" ht="15">
      <c r="M24" s="27">
        <v>62</v>
      </c>
      <c r="N24" s="30">
        <v>47.83333333333333</v>
      </c>
      <c r="O24" s="31">
        <f t="shared" si="1"/>
        <v>0.13105022831050228</v>
      </c>
      <c r="P24" s="32">
        <f t="shared" si="0"/>
        <v>3.2182352941176466</v>
      </c>
      <c r="Q24" s="25"/>
      <c r="R24" s="25"/>
      <c r="S24" s="11"/>
      <c r="T24" s="11"/>
      <c r="U24" s="11"/>
      <c r="V24" s="11"/>
      <c r="W24" s="11"/>
      <c r="X24" s="11"/>
      <c r="Y24" s="11"/>
      <c r="Z24" s="11"/>
      <c r="AA24" s="11"/>
      <c r="AB24" s="11"/>
    </row>
    <row r="25" spans="13:28" ht="15">
      <c r="M25" s="27">
        <v>57</v>
      </c>
      <c r="N25" s="30">
        <v>48.33333333333333</v>
      </c>
      <c r="O25" s="31">
        <f t="shared" si="1"/>
        <v>0.1324200913242009</v>
      </c>
      <c r="P25" s="32">
        <f t="shared" si="0"/>
        <v>3.156470588235294</v>
      </c>
      <c r="Q25" s="25"/>
      <c r="R25" s="25"/>
      <c r="S25" s="11"/>
      <c r="T25" s="11"/>
      <c r="U25" s="11"/>
      <c r="V25" s="11"/>
      <c r="W25" s="11"/>
      <c r="X25" s="11"/>
      <c r="Y25" s="11"/>
      <c r="Z25" s="11"/>
      <c r="AA25" s="11"/>
      <c r="AB25" s="11"/>
    </row>
    <row r="26" spans="13:28" ht="15">
      <c r="M26" s="27">
        <v>52</v>
      </c>
      <c r="N26" s="30">
        <v>51.58333333333333</v>
      </c>
      <c r="O26" s="31">
        <f t="shared" si="1"/>
        <v>0.141324200913242</v>
      </c>
      <c r="P26" s="32">
        <f t="shared" si="0"/>
        <v>3.094705882352941</v>
      </c>
      <c r="Q26" s="25"/>
      <c r="R26" s="25"/>
      <c r="S26" s="11"/>
      <c r="T26" s="11"/>
      <c r="U26" s="11"/>
      <c r="V26" s="11"/>
      <c r="W26" s="11"/>
      <c r="X26" s="11"/>
      <c r="Y26" s="11"/>
      <c r="Z26" s="11"/>
      <c r="AA26" s="11"/>
      <c r="AB26" s="11"/>
    </row>
    <row r="27" spans="2:28" ht="15">
      <c r="B27" s="1"/>
      <c r="M27" s="27">
        <v>47</v>
      </c>
      <c r="N27" s="30">
        <v>44.25</v>
      </c>
      <c r="O27" s="31">
        <f t="shared" si="1"/>
        <v>0.12123287671232877</v>
      </c>
      <c r="P27" s="32">
        <f t="shared" si="0"/>
        <v>3.032941176470588</v>
      </c>
      <c r="Q27" s="25"/>
      <c r="R27" s="25"/>
      <c r="S27" s="11"/>
      <c r="T27" s="11"/>
      <c r="U27" s="11"/>
      <c r="V27" s="11"/>
      <c r="W27" s="11"/>
      <c r="X27" s="11"/>
      <c r="Y27" s="11"/>
      <c r="Z27" s="11"/>
      <c r="AA27" s="11"/>
      <c r="AB27" s="11"/>
    </row>
    <row r="28" spans="2:28" ht="15">
      <c r="B28" s="1"/>
      <c r="M28" s="27">
        <v>42</v>
      </c>
      <c r="N28" s="30">
        <v>35.08333333333333</v>
      </c>
      <c r="O28" s="31">
        <f t="shared" si="1"/>
        <v>0.0961187214611872</v>
      </c>
      <c r="P28" s="32">
        <f t="shared" si="0"/>
        <v>2.9711764705882353</v>
      </c>
      <c r="Q28" s="25"/>
      <c r="R28" s="25"/>
      <c r="S28" s="11"/>
      <c r="T28" s="11"/>
      <c r="U28" s="11"/>
      <c r="V28" s="11"/>
      <c r="W28" s="11"/>
      <c r="X28" s="11"/>
      <c r="Y28" s="11"/>
      <c r="Z28" s="11"/>
      <c r="AA28" s="11"/>
      <c r="AB28" s="11"/>
    </row>
    <row r="29" spans="13:28" ht="15">
      <c r="M29" s="27">
        <v>37</v>
      </c>
      <c r="N29" s="30">
        <v>25.916666666666664</v>
      </c>
      <c r="O29" s="31">
        <f t="shared" si="1"/>
        <v>0.07100456621004565</v>
      </c>
      <c r="P29" s="32">
        <f t="shared" si="0"/>
        <v>2.909411764705882</v>
      </c>
      <c r="Q29" s="25"/>
      <c r="R29" s="25"/>
      <c r="S29" s="11"/>
      <c r="T29" s="11"/>
      <c r="U29" s="11"/>
      <c r="V29" s="11"/>
      <c r="W29" s="11"/>
      <c r="X29" s="11"/>
      <c r="Y29" s="11"/>
      <c r="Z29" s="11"/>
      <c r="AA29" s="11"/>
      <c r="AB29" s="11"/>
    </row>
    <row r="30" spans="13:28" ht="15">
      <c r="M30" s="27">
        <v>32</v>
      </c>
      <c r="N30" s="30">
        <v>14.749999999999998</v>
      </c>
      <c r="O30" s="31">
        <f>N30/365</f>
        <v>0.04041095890410958</v>
      </c>
      <c r="P30" s="32">
        <f t="shared" si="0"/>
        <v>2.8476470588235294</v>
      </c>
      <c r="Q30" s="25"/>
      <c r="R30" s="25"/>
      <c r="S30" s="11"/>
      <c r="T30" s="11"/>
      <c r="U30" s="11"/>
      <c r="V30" s="11"/>
      <c r="W30" s="11"/>
      <c r="X30" s="11"/>
      <c r="Y30" s="11"/>
      <c r="Z30" s="11"/>
      <c r="AA30" s="11"/>
      <c r="AB30" s="11"/>
    </row>
    <row r="31" spans="13:28" ht="15">
      <c r="M31" s="25"/>
      <c r="N31" s="25"/>
      <c r="O31" s="25"/>
      <c r="P31" s="25"/>
      <c r="Q31" s="25"/>
      <c r="R31" s="25"/>
      <c r="S31" s="11"/>
      <c r="T31" s="11"/>
      <c r="U31" s="11"/>
      <c r="V31" s="11"/>
      <c r="W31" s="11"/>
      <c r="X31" s="11"/>
      <c r="Y31" s="11"/>
      <c r="Z31" s="11"/>
      <c r="AA31" s="11"/>
      <c r="AB31" s="11"/>
    </row>
    <row r="32" spans="13:28" ht="15">
      <c r="M32" s="25"/>
      <c r="N32" s="25"/>
      <c r="O32" s="25"/>
      <c r="P32" s="25"/>
      <c r="Q32" s="25"/>
      <c r="R32" s="25"/>
      <c r="S32" s="11"/>
      <c r="T32" s="11"/>
      <c r="U32" s="11"/>
      <c r="V32" s="11"/>
      <c r="W32" s="11"/>
      <c r="X32" s="11"/>
      <c r="Y32" s="11"/>
      <c r="Z32" s="11"/>
      <c r="AA32" s="11"/>
      <c r="AB32" s="11"/>
    </row>
    <row r="33" spans="13:28" ht="15">
      <c r="M33" s="25"/>
      <c r="N33" s="25"/>
      <c r="O33" s="25"/>
      <c r="P33" s="25"/>
      <c r="Q33" s="25"/>
      <c r="R33" s="25"/>
      <c r="S33" s="11"/>
      <c r="T33" s="11"/>
      <c r="U33" s="11"/>
      <c r="V33" s="11"/>
      <c r="W33" s="11"/>
      <c r="X33" s="11"/>
      <c r="Y33" s="11"/>
      <c r="Z33" s="11"/>
      <c r="AA33" s="11"/>
      <c r="AB33" s="11"/>
    </row>
    <row r="34" spans="13:28" ht="15"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</row>
    <row r="35" spans="13:28" ht="15"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</row>
    <row r="36" spans="13:28" ht="15"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</row>
    <row r="37" spans="13:28" ht="15"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</row>
  </sheetData>
  <sheetProtection/>
  <mergeCells count="1">
    <mergeCell ref="E7:G10"/>
  </mergeCells>
  <hyperlinks>
    <hyperlink ref="C5" r:id="rId1" display="www.chiltrix.com"/>
  </hyperlinks>
  <printOptions/>
  <pageMargins left="0.7" right="0.7" top="0.75" bottom="0.75" header="0.3" footer="0.3"/>
  <pageSetup horizontalDpi="600" verticalDpi="600" orientation="portrait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ecotope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Adrienne Kelley</dc:creator>
  <cp:keywords/>
  <dc:description/>
  <cp:lastModifiedBy>Windows User</cp:lastModifiedBy>
  <cp:lastPrinted>2011-04-21T23:50:10Z</cp:lastPrinted>
  <dcterms:created xsi:type="dcterms:W3CDTF">2010-05-19T18:41:57Z</dcterms:created>
  <dcterms:modified xsi:type="dcterms:W3CDTF">2019-10-16T17:54:58Z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